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2120" windowHeight="3390" tabRatio="790"/>
  </bookViews>
  <sheets>
    <sheet name="IRA Deduction" sheetId="5" r:id="rId1"/>
    <sheet name="Student Loan" sheetId="2" r:id="rId2"/>
    <sheet name="Tuition and Fees" sheetId="3" r:id="rId3"/>
    <sheet name="Child and Dependent Care" sheetId="1" r:id="rId4"/>
    <sheet name="Child Tax Credit" sheetId="4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D8" i="1"/>
  <c r="D7"/>
  <c r="F6" i="3"/>
  <c r="C10" i="4"/>
  <c r="C9"/>
  <c r="C8"/>
  <c r="C7"/>
  <c r="C6"/>
  <c r="D4"/>
  <c r="E3"/>
  <c r="D10" i="1"/>
  <c r="F3" i="3"/>
  <c r="F5" i="2"/>
  <c r="F4"/>
  <c r="E12" i="5"/>
  <c r="D12"/>
  <c r="C7"/>
  <c r="C11"/>
  <c r="C6"/>
  <c r="F4" i="3" l="1"/>
  <c r="F5"/>
  <c r="E5" i="5"/>
  <c r="D5"/>
  <c r="D11" i="4"/>
  <c r="E13"/>
  <c r="E14"/>
  <c r="E8" i="5"/>
  <c r="E9"/>
  <c r="D8"/>
  <c r="D9"/>
  <c r="D10"/>
  <c r="D13"/>
  <c r="E10"/>
  <c r="E13"/>
  <c r="D15"/>
  <c r="F6" i="2"/>
  <c r="F8"/>
  <c r="F9"/>
  <c r="F10"/>
  <c r="F11"/>
  <c r="D3" i="1"/>
  <c r="D5"/>
  <c r="D6"/>
  <c r="D9"/>
  <c r="D12"/>
</calcChain>
</file>

<file path=xl/sharedStrings.xml><?xml version="1.0" encoding="utf-8"?>
<sst xmlns="http://schemas.openxmlformats.org/spreadsheetml/2006/main" count="76" uniqueCount="60">
  <si>
    <t>Line</t>
  </si>
  <si>
    <t>Description</t>
  </si>
  <si>
    <t>Amount</t>
  </si>
  <si>
    <t>1d</t>
  </si>
  <si>
    <t>Amount paid</t>
  </si>
  <si>
    <t>2b</t>
  </si>
  <si>
    <t>Qualifying person's SSN</t>
  </si>
  <si>
    <t>222-22-222</t>
  </si>
  <si>
    <t>2c</t>
  </si>
  <si>
    <t>Qualified expenses</t>
  </si>
  <si>
    <t>Add the amounts in column C</t>
  </si>
  <si>
    <t>Enter YOUR income</t>
  </si>
  <si>
    <t xml:space="preserve">Enter YOUR SPOUSE'S income </t>
  </si>
  <si>
    <t>Enter the smallest of 3, 4, or 5</t>
  </si>
  <si>
    <t>Enter the amount from 1040, line 34</t>
  </si>
  <si>
    <t>Enter the decimal amount shown below...</t>
  </si>
  <si>
    <t>Multiply line 6 by line 8</t>
  </si>
  <si>
    <t>Student Loan Interest Deduction Worksheet - 1040 Line 25</t>
  </si>
  <si>
    <t>Interest paid</t>
  </si>
  <si>
    <t>1040, line 22</t>
  </si>
  <si>
    <t>1040, lines 23,24,27-33a</t>
  </si>
  <si>
    <t>Subtract line 3 from line 2</t>
  </si>
  <si>
    <t>Married, filing jointly</t>
  </si>
  <si>
    <t>Is line 4 &gt; 5?</t>
  </si>
  <si>
    <t>Divide line 6 by $30,000</t>
  </si>
  <si>
    <t>Multiply line 1 by 7</t>
  </si>
  <si>
    <t>Student loan interest deduction</t>
  </si>
  <si>
    <t>Tuition and Fees Deduction Worksheet - 1040 Line 26</t>
  </si>
  <si>
    <t>Form 1040, line 22</t>
  </si>
  <si>
    <t>Subtract line 2 from line 1</t>
  </si>
  <si>
    <t>Tuition and fees paid</t>
  </si>
  <si>
    <t>Child Tax Credit Worksheet - 1040 Line 50</t>
  </si>
  <si>
    <t>Number of children * $600</t>
  </si>
  <si>
    <t>Form 1040, line 44</t>
  </si>
  <si>
    <t>Add these amounts</t>
  </si>
  <si>
    <t>1040, line 45</t>
  </si>
  <si>
    <t>1040, line 46</t>
  </si>
  <si>
    <t>1040, line 47</t>
  </si>
  <si>
    <t>1040, line 48</t>
  </si>
  <si>
    <t>1040, line 49</t>
  </si>
  <si>
    <t>Is line 2 &gt; 3?</t>
  </si>
  <si>
    <t>Is line 1 &gt; 4?</t>
  </si>
  <si>
    <t>Child and Dependent Care Expenses - 1040 line 46</t>
  </si>
  <si>
    <t>IRA Deduction Worksheet - 1040 line 24</t>
  </si>
  <si>
    <t>Covered by retirement plan</t>
  </si>
  <si>
    <t>You</t>
  </si>
  <si>
    <t>Spouse</t>
  </si>
  <si>
    <t>Yes</t>
  </si>
  <si>
    <t>1a</t>
  </si>
  <si>
    <t>1b</t>
  </si>
  <si>
    <t>1040, line 23, 27-33a</t>
  </si>
  <si>
    <t>Subtract line 4 from line 3</t>
  </si>
  <si>
    <t>Is line 5 &lt; 2?</t>
  </si>
  <si>
    <t>Multiply line 6 by 30%</t>
  </si>
  <si>
    <t>Enter wages, 1040 line 7</t>
  </si>
  <si>
    <t>IRA contributions</t>
  </si>
  <si>
    <t>IRA deduction</t>
  </si>
  <si>
    <t>IRA deduction total, for 1040 line 24</t>
  </si>
  <si>
    <t xml:space="preserve">No  </t>
  </si>
  <si>
    <t>Limit</t>
  </si>
</sst>
</file>

<file path=xl/styles.xml><?xml version="1.0" encoding="utf-8"?>
<styleSheet xmlns="http://schemas.openxmlformats.org/spreadsheetml/2006/main">
  <numFmts count="3">
    <numFmt numFmtId="164" formatCode="_(&quot;$&quot;* #,##0.00_);[Red]_(&quot;$&quot;* \(#,##0.00\);_(&quot;$&quot;* &quot;-&quot;??_);_(@_)"/>
    <numFmt numFmtId="165" formatCode="000\-00\-0000"/>
    <numFmt numFmtId="166" formatCode=".00"/>
  </numFmts>
  <fonts count="7">
    <font>
      <sz val="10"/>
      <name val="Arial"/>
    </font>
    <font>
      <sz val="12"/>
      <color indexed="8"/>
      <name val="Zurich Ex BT"/>
    </font>
    <font>
      <b/>
      <sz val="10"/>
      <name val="Zurich LtCn BT"/>
    </font>
    <font>
      <sz val="10"/>
      <name val="Zurich Blk BT"/>
      <family val="2"/>
    </font>
    <font>
      <sz val="10"/>
      <color indexed="18"/>
      <name val="Zurich LtCn BT"/>
    </font>
    <font>
      <sz val="10"/>
      <name val="Zurich LtCn BT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13"/>
      </patternFill>
    </fill>
    <fill>
      <patternFill patternType="gray125">
        <fgColor indexed="15"/>
      </patternFill>
    </fill>
    <fill>
      <patternFill patternType="gray125">
        <fgColor indexed="41"/>
        <bgColor indexed="22"/>
      </patternFill>
    </fill>
    <fill>
      <patternFill patternType="gray125">
        <fgColor indexed="13"/>
        <bgColor indexed="47"/>
      </patternFill>
    </fill>
  </fills>
  <borders count="6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double">
        <color indexed="17"/>
      </bottom>
      <diagonal/>
    </border>
    <border>
      <left style="hair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 style="hair">
        <color indexed="55"/>
      </left>
      <right style="double">
        <color indexed="55"/>
      </right>
      <top/>
      <bottom/>
      <diagonal/>
    </border>
  </borders>
  <cellStyleXfs count="7">
    <xf numFmtId="0" fontId="0" fillId="0" borderId="0"/>
    <xf numFmtId="164" fontId="4" fillId="2" borderId="1"/>
    <xf numFmtId="0" fontId="2" fillId="3" borderId="2"/>
    <xf numFmtId="166" fontId="4" fillId="2" borderId="1"/>
    <xf numFmtId="1" fontId="3" fillId="4" borderId="3">
      <alignment horizontal="center"/>
    </xf>
    <xf numFmtId="165" fontId="5" fillId="5" borderId="1">
      <alignment horizontal="center"/>
    </xf>
    <xf numFmtId="0" fontId="1" fillId="3" borderId="4"/>
  </cellStyleXfs>
  <cellXfs count="12">
    <xf numFmtId="0" fontId="0" fillId="0" borderId="0" xfId="0"/>
    <xf numFmtId="0" fontId="1" fillId="3" borderId="4" xfId="6" applyFont="1"/>
    <xf numFmtId="0" fontId="1" fillId="3" borderId="4" xfId="6"/>
    <xf numFmtId="0" fontId="2" fillId="3" borderId="2" xfId="2" applyFont="1"/>
    <xf numFmtId="1" fontId="3" fillId="4" borderId="3" xfId="4" applyFont="1">
      <alignment horizontal="center"/>
    </xf>
    <xf numFmtId="164" fontId="4" fillId="2" borderId="1" xfId="1"/>
    <xf numFmtId="165" fontId="5" fillId="5" borderId="1" xfId="5" applyFont="1">
      <alignment horizontal="center"/>
    </xf>
    <xf numFmtId="1" fontId="3" fillId="4" borderId="3" xfId="4">
      <alignment horizontal="center"/>
    </xf>
    <xf numFmtId="166" fontId="4" fillId="2" borderId="1" xfId="3"/>
    <xf numFmtId="164" fontId="4" fillId="0" borderId="1" xfId="1" applyFill="1"/>
    <xf numFmtId="164" fontId="4" fillId="2" borderId="1" xfId="1" applyFont="1"/>
    <xf numFmtId="1" fontId="3" fillId="4" borderId="5" xfId="4" applyFont="1" applyBorder="1">
      <alignment horizontal="center"/>
    </xf>
  </cellXfs>
  <cellStyles count="7">
    <cellStyle name="CurrencyVariable" xfId="1"/>
    <cellStyle name="FieldName" xfId="2"/>
    <cellStyle name="LessThanZeroVariable" xfId="3"/>
    <cellStyle name="LineNumber" xfId="4"/>
    <cellStyle name="Normal" xfId="0" builtinId="0"/>
    <cellStyle name="SSN" xfId="5"/>
    <cellStyle name="SubHeadingBlack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n's%20docs/Learning%20Office%202007/AR/Data/39IncomeTa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40"/>
      <sheetName val="Income"/>
      <sheetName val="Itemized Deductions"/>
      <sheetName val="Tax Table"/>
    </sheetNames>
    <sheetDataSet>
      <sheetData sheetId="0">
        <row r="7">
          <cell r="C7">
            <v>1</v>
          </cell>
        </row>
        <row r="8">
          <cell r="C8">
            <v>1</v>
          </cell>
        </row>
        <row r="10">
          <cell r="F10">
            <v>88740</v>
          </cell>
        </row>
        <row r="26">
          <cell r="F26">
            <v>92808.79</v>
          </cell>
        </row>
        <row r="28">
          <cell r="E28">
            <v>1200</v>
          </cell>
        </row>
        <row r="29">
          <cell r="E29">
            <v>778.56</v>
          </cell>
        </row>
        <row r="30">
          <cell r="E30">
            <v>4450</v>
          </cell>
        </row>
        <row r="38">
          <cell r="F38">
            <v>6428.5599999999995</v>
          </cell>
        </row>
        <row r="52">
          <cell r="F52">
            <v>11758</v>
          </cell>
        </row>
        <row r="54">
          <cell r="E54">
            <v>682</v>
          </cell>
        </row>
      </sheetData>
      <sheetData sheetId="1">
        <row r="4">
          <cell r="B4">
            <v>38974</v>
          </cell>
        </row>
        <row r="5">
          <cell r="B5">
            <v>22185</v>
          </cell>
        </row>
        <row r="8">
          <cell r="B8">
            <v>1500</v>
          </cell>
        </row>
        <row r="13">
          <cell r="B13">
            <v>27581</v>
          </cell>
        </row>
        <row r="17">
          <cell r="B17">
            <v>1200</v>
          </cell>
        </row>
        <row r="26">
          <cell r="B26">
            <v>4450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D3" sqref="D3"/>
    </sheetView>
  </sheetViews>
  <sheetFormatPr defaultRowHeight="12.75"/>
  <cols>
    <col min="1" max="1" width="5.28515625" customWidth="1"/>
    <col min="2" max="2" width="31.140625" bestFit="1" customWidth="1"/>
    <col min="3" max="4" width="11.28515625" bestFit="1" customWidth="1"/>
    <col min="5" max="6" width="12.28515625" bestFit="1" customWidth="1"/>
    <col min="7" max="7" width="11.28515625" bestFit="1" customWidth="1"/>
  </cols>
  <sheetData>
    <row r="1" spans="1:6" ht="15">
      <c r="A1" s="1" t="s">
        <v>43</v>
      </c>
      <c r="B1" s="2"/>
      <c r="C1" s="2"/>
      <c r="D1" s="2"/>
      <c r="E1" s="2"/>
      <c r="F1" s="2"/>
    </row>
    <row r="2" spans="1:6" ht="13.5" thickBot="1">
      <c r="A2" s="3" t="s">
        <v>0</v>
      </c>
      <c r="B2" s="3" t="s">
        <v>1</v>
      </c>
      <c r="C2" s="3"/>
      <c r="D2" s="3" t="s">
        <v>45</v>
      </c>
      <c r="E2" s="3" t="s">
        <v>46</v>
      </c>
    </row>
    <row r="3" spans="1:6" ht="13.5" thickTop="1">
      <c r="A3" s="4" t="s">
        <v>48</v>
      </c>
      <c r="B3" t="s">
        <v>44</v>
      </c>
      <c r="D3" s="10" t="s">
        <v>47</v>
      </c>
    </row>
    <row r="4" spans="1:6">
      <c r="A4" s="4" t="s">
        <v>49</v>
      </c>
      <c r="E4" s="10" t="s">
        <v>58</v>
      </c>
    </row>
    <row r="5" spans="1:6">
      <c r="A5" s="4">
        <v>2</v>
      </c>
      <c r="B5" t="s">
        <v>22</v>
      </c>
      <c r="D5" s="10">
        <f>IF(D3="yes",HLOOKUP(3,$C$17:$G$18,2),HLOOKUP(4,$C$17:$G$18,2))</f>
        <v>64000</v>
      </c>
      <c r="E5" s="10">
        <f>IF(E3="yes",HLOOKUP(3,$C$17:$G$18,2),HLOOKUP(4,$C$17:$G$18,2))</f>
        <v>160000</v>
      </c>
    </row>
    <row r="6" spans="1:6">
      <c r="A6" s="4">
        <v>3</v>
      </c>
      <c r="B6" t="s">
        <v>19</v>
      </c>
      <c r="C6" s="5">
        <f>'[1]1040'!$F$26</f>
        <v>92808.79</v>
      </c>
      <c r="E6" s="9"/>
    </row>
    <row r="7" spans="1:6">
      <c r="A7" s="4">
        <v>4</v>
      </c>
      <c r="B7" t="s">
        <v>50</v>
      </c>
      <c r="C7" s="5">
        <f>SUM('[1]1040'!$E$27,'[1]1040'!$E$28:$E$33)</f>
        <v>6428.5599999999995</v>
      </c>
      <c r="E7" s="9"/>
    </row>
    <row r="8" spans="1:6">
      <c r="A8" s="4">
        <v>5</v>
      </c>
      <c r="B8" t="s">
        <v>51</v>
      </c>
      <c r="D8" s="5">
        <f>C6-C7</f>
        <v>86380.23</v>
      </c>
      <c r="E8" s="5">
        <f>C6-C7</f>
        <v>86380.23</v>
      </c>
    </row>
    <row r="9" spans="1:6">
      <c r="A9" s="4">
        <v>6</v>
      </c>
      <c r="B9" t="s">
        <v>52</v>
      </c>
      <c r="D9" s="5">
        <f>IF(D8&lt;D5,D5-D8,0)</f>
        <v>0</v>
      </c>
      <c r="E9" s="5">
        <f>IF(E8&lt;E5,E5-E8,0)</f>
        <v>73619.77</v>
      </c>
    </row>
    <row r="10" spans="1:6">
      <c r="A10" s="4">
        <v>7</v>
      </c>
      <c r="B10" t="s">
        <v>53</v>
      </c>
      <c r="D10" s="5">
        <f>IF(D9&gt;=10000,3000,MIN(200,ROUND(D9*0.3,-2)))</f>
        <v>0</v>
      </c>
      <c r="E10" s="5">
        <f>IF(E9&gt;=10000,3000,MIN(200,ROUND(E9*0.3,-2)))</f>
        <v>3000</v>
      </c>
    </row>
    <row r="11" spans="1:6">
      <c r="A11" s="4">
        <v>8</v>
      </c>
      <c r="B11" t="s">
        <v>54</v>
      </c>
      <c r="C11" s="5">
        <f>'[1]1040'!$F$10</f>
        <v>88740</v>
      </c>
      <c r="E11" s="9"/>
    </row>
    <row r="12" spans="1:6">
      <c r="A12" s="4">
        <v>9</v>
      </c>
      <c r="B12" t="s">
        <v>55</v>
      </c>
      <c r="D12" s="5">
        <f>[1]Income!$B$8</f>
        <v>1500</v>
      </c>
      <c r="E12" s="5">
        <f>[1]Income!$B$17</f>
        <v>1200</v>
      </c>
    </row>
    <row r="13" spans="1:6">
      <c r="A13" s="11">
        <v>10</v>
      </c>
      <c r="B13" t="s">
        <v>56</v>
      </c>
      <c r="D13" s="5">
        <f>MIN(D10,C11,D12)</f>
        <v>0</v>
      </c>
      <c r="E13" s="5">
        <f>MIN(E10,C11,E12)</f>
        <v>1200</v>
      </c>
    </row>
    <row r="15" spans="1:6">
      <c r="B15" t="s">
        <v>57</v>
      </c>
      <c r="D15" s="5">
        <f>SUM(D13:E13)</f>
        <v>1200</v>
      </c>
    </row>
    <row r="17" spans="2:7" ht="13.5" thickBot="1">
      <c r="C17" s="3">
        <v>1</v>
      </c>
      <c r="D17" s="3">
        <v>2</v>
      </c>
      <c r="E17" s="3">
        <v>3</v>
      </c>
      <c r="F17" s="3">
        <v>4</v>
      </c>
      <c r="G17" s="3">
        <v>5</v>
      </c>
    </row>
    <row r="18" spans="2:7" ht="13.5" thickTop="1">
      <c r="B18" s="11" t="s">
        <v>59</v>
      </c>
      <c r="C18" s="5">
        <v>44000</v>
      </c>
      <c r="D18" s="5">
        <v>64000</v>
      </c>
      <c r="E18" s="5">
        <v>64000</v>
      </c>
      <c r="F18" s="5">
        <v>160000</v>
      </c>
      <c r="G18" s="5">
        <v>10000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5" sqref="F5"/>
    </sheetView>
  </sheetViews>
  <sheetFormatPr defaultRowHeight="12.75"/>
  <cols>
    <col min="1" max="1" width="5.28515625" customWidth="1"/>
    <col min="2" max="2" width="26.140625" customWidth="1"/>
    <col min="3" max="3" width="11.28515625" bestFit="1" customWidth="1"/>
    <col min="4" max="4" width="12.28515625" bestFit="1" customWidth="1"/>
    <col min="5" max="5" width="7.5703125" customWidth="1"/>
    <col min="6" max="6" width="11.42578125" customWidth="1"/>
    <col min="7" max="7" width="9.85546875" bestFit="1" customWidth="1"/>
  </cols>
  <sheetData>
    <row r="1" spans="1:6" ht="15">
      <c r="A1" s="1" t="s">
        <v>17</v>
      </c>
      <c r="B1" s="2"/>
      <c r="C1" s="2"/>
      <c r="D1" s="2"/>
      <c r="E1" s="2"/>
      <c r="F1" s="2"/>
    </row>
    <row r="2" spans="1:6" ht="13.5" thickBot="1">
      <c r="A2" s="3" t="s">
        <v>0</v>
      </c>
      <c r="B2" s="3" t="s">
        <v>1</v>
      </c>
      <c r="C2" s="3"/>
      <c r="D2" s="3"/>
      <c r="E2" s="3"/>
      <c r="F2" s="3" t="s">
        <v>2</v>
      </c>
    </row>
    <row r="3" spans="1:6" ht="13.5" thickTop="1">
      <c r="A3" s="4">
        <v>1</v>
      </c>
      <c r="B3" t="s">
        <v>18</v>
      </c>
      <c r="F3" s="5">
        <v>778.56</v>
      </c>
    </row>
    <row r="4" spans="1:6">
      <c r="A4" s="4">
        <v>2</v>
      </c>
      <c r="B4" t="s">
        <v>19</v>
      </c>
      <c r="F4" s="5">
        <f>'[1]1040'!$F$26</f>
        <v>92808.79</v>
      </c>
    </row>
    <row r="5" spans="1:6">
      <c r="A5" s="4">
        <v>3</v>
      </c>
      <c r="B5" t="s">
        <v>20</v>
      </c>
      <c r="F5" s="5">
        <f>SUM('[1]1040'!$E$27:$E$28,'[1]1040'!$E$31:$E$37)</f>
        <v>1200</v>
      </c>
    </row>
    <row r="6" spans="1:6">
      <c r="A6" s="4">
        <v>4</v>
      </c>
      <c r="B6" t="s">
        <v>21</v>
      </c>
      <c r="F6" s="5">
        <f>F4-F5</f>
        <v>91608.79</v>
      </c>
    </row>
    <row r="7" spans="1:6">
      <c r="A7" s="4">
        <v>5</v>
      </c>
      <c r="B7" t="s">
        <v>22</v>
      </c>
      <c r="F7" s="5"/>
    </row>
    <row r="8" spans="1:6">
      <c r="A8" s="4">
        <v>6</v>
      </c>
      <c r="B8" t="s">
        <v>23</v>
      </c>
      <c r="F8" s="5">
        <f>IF(F6&gt;F7,F6-F7,"No")</f>
        <v>91608.79</v>
      </c>
    </row>
    <row r="9" spans="1:6">
      <c r="A9" s="4">
        <v>7</v>
      </c>
      <c r="B9" t="s">
        <v>24</v>
      </c>
      <c r="F9" s="5">
        <f>IF(F8="no",0,F8/30000)</f>
        <v>3.0536263333333333</v>
      </c>
    </row>
    <row r="10" spans="1:6">
      <c r="A10" s="4">
        <v>8</v>
      </c>
      <c r="B10" t="s">
        <v>25</v>
      </c>
      <c r="F10" s="5">
        <f>IF(F9=0,0,MAX(1000,ROUND(F9*F3,3)))</f>
        <v>2377.431</v>
      </c>
    </row>
    <row r="11" spans="1:6">
      <c r="A11" s="4">
        <v>9</v>
      </c>
      <c r="B11" t="s">
        <v>26</v>
      </c>
      <c r="F11" s="5">
        <f>F3-F10</f>
        <v>-1598.8710000000001</v>
      </c>
    </row>
    <row r="14" spans="1:6" ht="13.5" thickBot="1">
      <c r="C14" s="3">
        <v>1</v>
      </c>
      <c r="D14" s="3">
        <v>2</v>
      </c>
    </row>
    <row r="15" spans="1:6" ht="13.5" thickTop="1">
      <c r="B15" s="11" t="s">
        <v>59</v>
      </c>
      <c r="C15" s="5">
        <v>50000</v>
      </c>
      <c r="D15" s="5">
        <v>100000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3" sqref="F3"/>
    </sheetView>
  </sheetViews>
  <sheetFormatPr defaultRowHeight="12.75"/>
  <cols>
    <col min="1" max="1" width="4.140625" customWidth="1"/>
    <col min="2" max="2" width="26.28515625" bestFit="1" customWidth="1"/>
    <col min="3" max="3" width="11.28515625" bestFit="1" customWidth="1"/>
    <col min="4" max="4" width="12.28515625" bestFit="1" customWidth="1"/>
    <col min="6" max="6" width="11.28515625" bestFit="1" customWidth="1"/>
  </cols>
  <sheetData>
    <row r="1" spans="1:6" ht="15">
      <c r="A1" s="1" t="s">
        <v>27</v>
      </c>
      <c r="B1" s="2"/>
      <c r="C1" s="2"/>
      <c r="D1" s="2"/>
      <c r="E1" s="2"/>
      <c r="F1" s="2"/>
    </row>
    <row r="2" spans="1:6" ht="13.5" thickBot="1">
      <c r="A2" s="3" t="s">
        <v>0</v>
      </c>
      <c r="B2" s="3" t="s">
        <v>1</v>
      </c>
      <c r="C2" s="3"/>
      <c r="D2" s="3"/>
      <c r="E2" s="3"/>
      <c r="F2" s="3" t="s">
        <v>2</v>
      </c>
    </row>
    <row r="3" spans="1:6" ht="13.5" thickTop="1">
      <c r="A3" s="4">
        <v>1</v>
      </c>
      <c r="B3" t="s">
        <v>28</v>
      </c>
      <c r="F3" s="5">
        <f>'[1]1040'!$F$26</f>
        <v>92808.79</v>
      </c>
    </row>
    <row r="4" spans="1:6">
      <c r="A4" s="4">
        <v>2</v>
      </c>
      <c r="B4" t="s">
        <v>20</v>
      </c>
      <c r="F4" s="5">
        <f>'Student Loan'!F5</f>
        <v>1200</v>
      </c>
    </row>
    <row r="5" spans="1:6">
      <c r="A5" s="4">
        <v>3</v>
      </c>
      <c r="B5" t="s">
        <v>29</v>
      </c>
      <c r="F5" s="5">
        <f>IF(F3-F4&gt;HLOOKUP(2,C10:D11,2),"No deduction",F3-F4)</f>
        <v>91608.79</v>
      </c>
    </row>
    <row r="6" spans="1:6">
      <c r="A6" s="4">
        <v>4</v>
      </c>
      <c r="B6" t="s">
        <v>30</v>
      </c>
      <c r="F6" s="5">
        <f>[1]Income!$B$26</f>
        <v>4450</v>
      </c>
    </row>
    <row r="10" spans="1:6" ht="13.5" thickBot="1">
      <c r="C10" s="3">
        <v>1</v>
      </c>
      <c r="D10" s="3">
        <v>2</v>
      </c>
    </row>
    <row r="11" spans="1:6" ht="13.5" thickTop="1">
      <c r="B11" s="11" t="s">
        <v>59</v>
      </c>
      <c r="C11" s="5">
        <v>65000</v>
      </c>
      <c r="D11" s="5">
        <v>130000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2" sqref="D12"/>
    </sheetView>
  </sheetViews>
  <sheetFormatPr defaultRowHeight="12.75"/>
  <cols>
    <col min="1" max="1" width="4.28515625" customWidth="1"/>
    <col min="2" max="2" width="34.7109375" bestFit="1" customWidth="1"/>
    <col min="3" max="3" width="9.85546875" bestFit="1" customWidth="1"/>
    <col min="4" max="4" width="15.28515625" customWidth="1"/>
  </cols>
  <sheetData>
    <row r="1" spans="1:4" ht="15">
      <c r="A1" s="1" t="s">
        <v>42</v>
      </c>
      <c r="B1" s="2"/>
      <c r="C1" s="2"/>
      <c r="D1" s="2"/>
    </row>
    <row r="2" spans="1:4" ht="13.5" thickBot="1">
      <c r="A2" s="3" t="s">
        <v>0</v>
      </c>
      <c r="B2" s="3" t="s">
        <v>1</v>
      </c>
      <c r="C2" s="3"/>
      <c r="D2" s="3" t="s">
        <v>2</v>
      </c>
    </row>
    <row r="3" spans="1:4" ht="13.5" thickTop="1">
      <c r="A3" s="4" t="s">
        <v>3</v>
      </c>
      <c r="B3" t="s">
        <v>4</v>
      </c>
      <c r="D3" s="5">
        <f>110*31</f>
        <v>3410</v>
      </c>
    </row>
    <row r="4" spans="1:4">
      <c r="A4" s="4" t="s">
        <v>5</v>
      </c>
      <c r="B4" t="s">
        <v>6</v>
      </c>
      <c r="D4" s="6" t="s">
        <v>7</v>
      </c>
    </row>
    <row r="5" spans="1:4">
      <c r="A5" s="4" t="s">
        <v>8</v>
      </c>
      <c r="B5" t="s">
        <v>9</v>
      </c>
      <c r="D5" s="5">
        <f>D3</f>
        <v>3410</v>
      </c>
    </row>
    <row r="6" spans="1:4">
      <c r="A6" s="7">
        <v>3</v>
      </c>
      <c r="B6" t="s">
        <v>10</v>
      </c>
      <c r="D6" s="5">
        <f>D5</f>
        <v>3410</v>
      </c>
    </row>
    <row r="7" spans="1:4">
      <c r="A7" s="7">
        <v>4</v>
      </c>
      <c r="B7" t="s">
        <v>11</v>
      </c>
      <c r="D7" s="5">
        <f>SUM([1]Income!$B$4:$B$5)</f>
        <v>61159</v>
      </c>
    </row>
    <row r="8" spans="1:4">
      <c r="A8" s="7">
        <v>5</v>
      </c>
      <c r="B8" t="s">
        <v>12</v>
      </c>
      <c r="D8" s="5">
        <f>[1]Income!$B$13</f>
        <v>27581</v>
      </c>
    </row>
    <row r="9" spans="1:4">
      <c r="A9" s="7">
        <v>6</v>
      </c>
      <c r="B9" t="s">
        <v>13</v>
      </c>
      <c r="D9" s="5">
        <f>MIN(D6:D8)</f>
        <v>3410</v>
      </c>
    </row>
    <row r="10" spans="1:4">
      <c r="A10" s="7">
        <v>7</v>
      </c>
      <c r="B10" t="s">
        <v>14</v>
      </c>
      <c r="D10" s="5">
        <f>'[1]1040'!$F$38</f>
        <v>6428.5599999999995</v>
      </c>
    </row>
    <row r="11" spans="1:4">
      <c r="A11" s="7">
        <v>8</v>
      </c>
      <c r="B11" t="s">
        <v>15</v>
      </c>
      <c r="D11" s="8">
        <v>0.2</v>
      </c>
    </row>
    <row r="12" spans="1:4">
      <c r="A12" s="7">
        <v>9</v>
      </c>
      <c r="B12" t="s">
        <v>16</v>
      </c>
      <c r="D12" s="5">
        <f>D9*D11</f>
        <v>682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3" sqref="E3"/>
    </sheetView>
  </sheetViews>
  <sheetFormatPr defaultRowHeight="12.75"/>
  <cols>
    <col min="1" max="1" width="4.140625" customWidth="1"/>
    <col min="2" max="2" width="26.28515625" bestFit="1" customWidth="1"/>
    <col min="3" max="3" width="10.7109375" bestFit="1" customWidth="1"/>
    <col min="4" max="5" width="11.28515625" bestFit="1" customWidth="1"/>
  </cols>
  <sheetData>
    <row r="1" spans="1:5" ht="15">
      <c r="A1" s="1" t="s">
        <v>31</v>
      </c>
      <c r="B1" s="2"/>
      <c r="C1" s="2"/>
      <c r="D1" s="2"/>
      <c r="E1" s="2"/>
    </row>
    <row r="2" spans="1:5" ht="13.5" thickBot="1">
      <c r="A2" s="3" t="s">
        <v>0</v>
      </c>
      <c r="B2" s="3" t="s">
        <v>1</v>
      </c>
      <c r="C2" s="3"/>
      <c r="D2" s="3"/>
      <c r="E2" s="3" t="s">
        <v>2</v>
      </c>
    </row>
    <row r="3" spans="1:5" ht="13.5" thickTop="1">
      <c r="A3" s="4">
        <v>1</v>
      </c>
      <c r="B3" t="s">
        <v>32</v>
      </c>
      <c r="C3" s="9"/>
      <c r="D3" s="9"/>
      <c r="E3" s="5">
        <f>SUM('[1]1040'!$C$7:$C$8)*600</f>
        <v>1200</v>
      </c>
    </row>
    <row r="4" spans="1:5">
      <c r="A4" s="4">
        <v>2</v>
      </c>
      <c r="B4" t="s">
        <v>33</v>
      </c>
      <c r="D4" s="5">
        <f>'[1]1040'!$F$52</f>
        <v>11758</v>
      </c>
    </row>
    <row r="5" spans="1:5">
      <c r="A5" s="4">
        <v>3</v>
      </c>
      <c r="B5" t="s">
        <v>34</v>
      </c>
    </row>
    <row r="6" spans="1:5">
      <c r="B6" t="s">
        <v>35</v>
      </c>
      <c r="C6" s="5">
        <f>'[1]1040'!$E$53</f>
        <v>0</v>
      </c>
    </row>
    <row r="7" spans="1:5">
      <c r="B7" t="s">
        <v>36</v>
      </c>
      <c r="C7" s="5">
        <f>'[1]1040'!$E$54</f>
        <v>682</v>
      </c>
    </row>
    <row r="8" spans="1:5">
      <c r="B8" t="s">
        <v>37</v>
      </c>
      <c r="C8" s="5">
        <f>'[1]1040'!$E$55</f>
        <v>0</v>
      </c>
    </row>
    <row r="9" spans="1:5">
      <c r="B9" t="s">
        <v>38</v>
      </c>
      <c r="C9" s="5">
        <f>'[1]1040'!$E$56</f>
        <v>0</v>
      </c>
    </row>
    <row r="10" spans="1:5">
      <c r="B10" t="s">
        <v>39</v>
      </c>
      <c r="C10" s="5">
        <f>'[1]1040'!$E$57</f>
        <v>0</v>
      </c>
    </row>
    <row r="11" spans="1:5">
      <c r="D11" s="5">
        <f>SUM(C6:C10)</f>
        <v>682</v>
      </c>
    </row>
    <row r="13" spans="1:5">
      <c r="A13" s="4">
        <v>4</v>
      </c>
      <c r="B13" t="s">
        <v>40</v>
      </c>
      <c r="E13" s="5">
        <f>IF(D4=D11,"No",D4-D11)</f>
        <v>11076</v>
      </c>
    </row>
    <row r="14" spans="1:5">
      <c r="A14" s="4">
        <v>5</v>
      </c>
      <c r="B14" t="s">
        <v>41</v>
      </c>
      <c r="E14" s="5">
        <f>IF(E3&gt;E13,E13,E3)</f>
        <v>1200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IRA Deduction</vt:lpstr>
      <vt:lpstr>Student Loan</vt:lpstr>
      <vt:lpstr>Tuition and Fees</vt:lpstr>
      <vt:lpstr>Child and Dependent Care</vt:lpstr>
      <vt:lpstr>Child Tax Credit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2003-04-30T13:37:01Z</dcterms:created>
  <dcterms:modified xsi:type="dcterms:W3CDTF">2007-01-28T15:55:35Z</dcterms:modified>
</cp:coreProperties>
</file>